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8" windowWidth="14808" windowHeight="7500" tabRatio="691"/>
  </bookViews>
  <sheets>
    <sheet name="аналіз впл. (на 2020)" sheetId="25" r:id="rId1"/>
  </sheets>
  <externalReferences>
    <externalReference r:id="rId2"/>
  </externalReferences>
  <definedNames>
    <definedName name="_xlnm.Print_Area" localSheetId="0">'аналіз впл. (на 2020)'!$A$1:$J$46</definedName>
  </definedNames>
  <calcPr calcId="145621"/>
</workbook>
</file>

<file path=xl/calcChain.xml><?xml version="1.0" encoding="utf-8"?>
<calcChain xmlns="http://schemas.openxmlformats.org/spreadsheetml/2006/main">
  <c r="M16" i="25" l="1"/>
  <c r="F34" i="25"/>
  <c r="F33" i="25"/>
  <c r="H34" i="25"/>
  <c r="I34" i="25"/>
  <c r="J34" i="25" s="1"/>
  <c r="H33" i="25"/>
  <c r="I33" i="25"/>
  <c r="J33" i="25" s="1"/>
  <c r="D34" i="25"/>
  <c r="D33" i="25"/>
  <c r="J36" i="25"/>
  <c r="H36" i="25"/>
  <c r="F36" i="25"/>
  <c r="D36" i="25"/>
  <c r="I32" i="25"/>
  <c r="J32" i="25" s="1"/>
  <c r="H32" i="25"/>
  <c r="F32" i="25"/>
  <c r="D32" i="25"/>
  <c r="I31" i="25"/>
  <c r="J31" i="25" s="1"/>
  <c r="H31" i="25"/>
  <c r="E31" i="25"/>
  <c r="F31" i="25" s="1"/>
  <c r="D31" i="25"/>
  <c r="I30" i="25"/>
  <c r="J30" i="25" s="1"/>
  <c r="H30" i="25"/>
  <c r="E30" i="25"/>
  <c r="F30" i="25" s="1"/>
  <c r="D30" i="25"/>
  <c r="I29" i="25"/>
  <c r="J29" i="25" s="1"/>
  <c r="H29" i="25"/>
  <c r="E29" i="25"/>
  <c r="F29" i="25" s="1"/>
  <c r="D29" i="25"/>
  <c r="J28" i="25"/>
  <c r="I28" i="25"/>
  <c r="H28" i="25"/>
  <c r="E28" i="25"/>
  <c r="F28" i="25" s="1"/>
  <c r="D28" i="25"/>
  <c r="I27" i="25"/>
  <c r="J27" i="25" s="1"/>
  <c r="H27" i="25"/>
  <c r="E27" i="25"/>
  <c r="F27" i="25" s="1"/>
  <c r="D27" i="25"/>
  <c r="I26" i="25"/>
  <c r="J26" i="25" s="1"/>
  <c r="H26" i="25"/>
  <c r="E26" i="25"/>
  <c r="F26" i="25" s="1"/>
  <c r="D26" i="25"/>
  <c r="I25" i="25"/>
  <c r="J25" i="25" s="1"/>
  <c r="H25" i="25"/>
  <c r="E25" i="25"/>
  <c r="F25" i="25" s="1"/>
  <c r="D25" i="25"/>
  <c r="B25" i="25"/>
  <c r="I24" i="25"/>
  <c r="J24" i="25" s="1"/>
  <c r="H24" i="25"/>
  <c r="E24" i="25"/>
  <c r="F24" i="25" s="1"/>
  <c r="D24" i="25"/>
  <c r="I23" i="25"/>
  <c r="J23" i="25" s="1"/>
  <c r="H23" i="25"/>
  <c r="E23" i="25"/>
  <c r="F23" i="25" s="1"/>
  <c r="D23" i="25"/>
  <c r="I22" i="25"/>
  <c r="J22" i="25" s="1"/>
  <c r="H22" i="25"/>
  <c r="E22" i="25"/>
  <c r="F22" i="25" s="1"/>
  <c r="D22" i="25"/>
  <c r="I21" i="25"/>
  <c r="J21" i="25" s="1"/>
  <c r="H21" i="25"/>
  <c r="E21" i="25"/>
  <c r="F21" i="25" s="1"/>
  <c r="D21" i="25"/>
  <c r="I20" i="25"/>
  <c r="J20" i="25" s="1"/>
  <c r="H20" i="25"/>
  <c r="E20" i="25"/>
  <c r="F20" i="25" s="1"/>
  <c r="D20" i="25"/>
  <c r="I19" i="25"/>
  <c r="J19" i="25" s="1"/>
  <c r="H19" i="25"/>
  <c r="E19" i="25"/>
  <c r="F19" i="25" s="1"/>
  <c r="D19" i="25"/>
  <c r="I18" i="25"/>
  <c r="J18" i="25" s="1"/>
  <c r="G18" i="25"/>
  <c r="H18" i="25" s="1"/>
  <c r="C18" i="25"/>
  <c r="D18" i="25" s="1"/>
  <c r="I17" i="25"/>
  <c r="J17" i="25" s="1"/>
  <c r="H17" i="25"/>
  <c r="E17" i="25"/>
  <c r="M18" i="25" s="1"/>
  <c r="D17" i="25"/>
  <c r="I16" i="25"/>
  <c r="J16" i="25" s="1"/>
  <c r="H16" i="25"/>
  <c r="E16" i="25"/>
  <c r="F16" i="25" s="1"/>
  <c r="D16" i="25"/>
  <c r="I15" i="25"/>
  <c r="J15" i="25" s="1"/>
  <c r="H15" i="25"/>
  <c r="E15" i="25"/>
  <c r="F15" i="25" s="1"/>
  <c r="D15" i="25"/>
  <c r="I14" i="25"/>
  <c r="J14" i="25" s="1"/>
  <c r="H14" i="25"/>
  <c r="E14" i="25"/>
  <c r="F14" i="25" s="1"/>
  <c r="D14" i="25"/>
  <c r="N17" i="25"/>
  <c r="H13" i="25"/>
  <c r="M17" i="25"/>
  <c r="D13" i="25"/>
  <c r="I12" i="25"/>
  <c r="N18" i="25" s="1"/>
  <c r="H12" i="25"/>
  <c r="E12" i="25"/>
  <c r="F12" i="25" s="1"/>
  <c r="D12" i="25"/>
  <c r="I11" i="25"/>
  <c r="J11" i="25" s="1"/>
  <c r="H11" i="25"/>
  <c r="E11" i="25"/>
  <c r="F11" i="25" s="1"/>
  <c r="D11" i="25"/>
  <c r="N16" i="25"/>
  <c r="H10" i="25"/>
  <c r="F10" i="25"/>
  <c r="D10" i="25"/>
  <c r="G9" i="25"/>
  <c r="H9" i="25" s="1"/>
  <c r="C9" i="25"/>
  <c r="D9" i="25" s="1"/>
  <c r="G8" i="25"/>
  <c r="G35" i="25" s="1"/>
  <c r="C8" i="25"/>
  <c r="C35" i="25" s="1"/>
  <c r="G7" i="25" l="1"/>
  <c r="H7" i="25" s="1"/>
  <c r="E18" i="25"/>
  <c r="F18" i="25" s="1"/>
  <c r="F13" i="25"/>
  <c r="C7" i="25"/>
  <c r="D7" i="25" s="1"/>
  <c r="E9" i="25"/>
  <c r="I9" i="25"/>
  <c r="F17" i="25"/>
  <c r="C37" i="25"/>
  <c r="D37" i="25" s="1"/>
  <c r="D35" i="25"/>
  <c r="G37" i="25"/>
  <c r="H37" i="25" s="1"/>
  <c r="H35" i="25"/>
  <c r="D8" i="25"/>
  <c r="H8" i="25"/>
  <c r="J10" i="25"/>
  <c r="J12" i="25"/>
  <c r="J13" i="25"/>
  <c r="F9" i="25" l="1"/>
  <c r="E8" i="25"/>
  <c r="E35" i="25" s="1"/>
  <c r="J9" i="25"/>
  <c r="I8" i="25"/>
  <c r="I35" i="25" s="1"/>
  <c r="I7" i="25" l="1"/>
  <c r="J7" i="25" s="1"/>
  <c r="J8" i="25"/>
  <c r="E7" i="25"/>
  <c r="F7" i="25" s="1"/>
  <c r="F8" i="25"/>
  <c r="J35" i="25" l="1"/>
  <c r="I37" i="25"/>
  <c r="J37" i="25" s="1"/>
  <c r="F35" i="25"/>
  <c r="E37" i="25"/>
  <c r="F37" i="25" s="1"/>
</calcChain>
</file>

<file path=xl/sharedStrings.xml><?xml version="1.0" encoding="utf-8"?>
<sst xmlns="http://schemas.openxmlformats.org/spreadsheetml/2006/main" count="77" uniqueCount="64">
  <si>
    <t>Відрахування на соціальні заходи</t>
  </si>
  <si>
    <t>Амортизація</t>
  </si>
  <si>
    <t>Фінансові витрати</t>
  </si>
  <si>
    <t>тис.грн.</t>
  </si>
  <si>
    <t>Показник</t>
  </si>
  <si>
    <t>грн/м³</t>
  </si>
  <si>
    <t>1.</t>
  </si>
  <si>
    <t>Прямі матеріальні витрати, у тому числі:</t>
  </si>
  <si>
    <t>електроенергія</t>
  </si>
  <si>
    <t>реагенти</t>
  </si>
  <si>
    <t>інші прямі матеріальні витрати</t>
  </si>
  <si>
    <t>Прямі витрати на оплату праці</t>
  </si>
  <si>
    <t>Загальновиробничі витрати</t>
  </si>
  <si>
    <t>2.</t>
  </si>
  <si>
    <t>Адміністративні витрати</t>
  </si>
  <si>
    <t>3.</t>
  </si>
  <si>
    <t>Витрати на збут</t>
  </si>
  <si>
    <t>х</t>
  </si>
  <si>
    <t>Водопостачання</t>
  </si>
  <si>
    <t>Водовідведення</t>
  </si>
  <si>
    <t>Операційні витрати</t>
  </si>
  <si>
    <t>Прямі витрати</t>
  </si>
  <si>
    <t>1.1</t>
  </si>
  <si>
    <t>Охорона праці та техніка безпеки</t>
  </si>
  <si>
    <t>Податки, збори</t>
  </si>
  <si>
    <t>Паливно-мастильні матеріали</t>
  </si>
  <si>
    <t>Витрати з прибутку</t>
  </si>
  <si>
    <t>Обсяг реалізації, тис.м³</t>
  </si>
  <si>
    <t>1.2</t>
  </si>
  <si>
    <t>1.3</t>
  </si>
  <si>
    <t>1.4</t>
  </si>
  <si>
    <t>1.5</t>
  </si>
  <si>
    <t>Послуги сторонніх підприємств</t>
  </si>
  <si>
    <t>Інші прямі витрати</t>
  </si>
  <si>
    <t>Оплата праці</t>
  </si>
  <si>
    <t>Внески на загальнообов’язкове соціальне страхування</t>
  </si>
  <si>
    <t>Усього витрат повної собівартості</t>
  </si>
  <si>
    <t>Інші операційні витрати</t>
  </si>
  <si>
    <t>№ п/п</t>
  </si>
  <si>
    <t xml:space="preserve">Амортизація </t>
  </si>
  <si>
    <t>____________________________</t>
  </si>
  <si>
    <t>в т.ч. амортизація</t>
  </si>
  <si>
    <t>Розрахунковий прибуток*</t>
  </si>
  <si>
    <t>Вартість водопостачання та водовідведення споживачам за відповідним тарифами</t>
  </si>
  <si>
    <t>вода</t>
  </si>
  <si>
    <t>стоки</t>
  </si>
  <si>
    <t>Директор РОВКП ВКГ "Рівнеоблводоканал"</t>
  </si>
  <si>
    <t>% економії з/пл</t>
  </si>
  <si>
    <t>% екномії ел-ії</t>
  </si>
  <si>
    <t>% економії  матеріали</t>
  </si>
  <si>
    <t>Аналіз впливу результатів виконання інвестиційної програми 2020 року на тарифи</t>
  </si>
  <si>
    <t>Карауш А.П.</t>
  </si>
  <si>
    <t>Грухаль А.О.</t>
  </si>
  <si>
    <t>Головний інженер</t>
  </si>
  <si>
    <t>Начальник планово-економічного відділу</t>
  </si>
  <si>
    <t>Дем’янович М.А.</t>
  </si>
  <si>
    <t>затверджено в діючих тарифах підприємства на 2019 рік</t>
  </si>
  <si>
    <t>витрати після впровадження інвестиційної програми на 2020 рік (за умови незмінності вартості електроенергії, розміру мінімальної з/пл тощо)</t>
  </si>
  <si>
    <t>4</t>
  </si>
  <si>
    <t>5</t>
  </si>
  <si>
    <t>6</t>
  </si>
  <si>
    <t>7</t>
  </si>
  <si>
    <t>Компенсація по податках</t>
  </si>
  <si>
    <t>Недовиконання Інвестпрограм 2015-2016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</si>
</sst>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#,##0.0"/>
    <numFmt numFmtId="167" formatCode="#,##0.00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1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5" fontId="2" fillId="0" borderId="0" xfId="2" applyNumberFormat="1" applyFont="1" applyFill="1"/>
    <xf numFmtId="165" fontId="3" fillId="0" borderId="0" xfId="2" applyNumberFormat="1" applyFont="1" applyFill="1"/>
    <xf numFmtId="164" fontId="2" fillId="0" borderId="0" xfId="0" applyNumberFormat="1" applyFont="1" applyFill="1"/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66" fontId="3" fillId="2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horizontal="right" vertical="center"/>
    </xf>
    <xf numFmtId="166" fontId="2" fillId="0" borderId="0" xfId="0" applyNumberFormat="1" applyFont="1" applyFill="1"/>
    <xf numFmtId="4" fontId="2" fillId="0" borderId="1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4" fontId="2" fillId="2" borderId="7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10" xfId="0" applyNumberFormat="1" applyFont="1" applyFill="1" applyBorder="1" applyAlignment="1">
      <alignment horizontal="right" vertical="center"/>
    </xf>
    <xf numFmtId="166" fontId="3" fillId="0" borderId="10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49" fontId="3" fillId="0" borderId="9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7" fillId="0" borderId="0" xfId="0" applyFont="1" applyFill="1"/>
    <xf numFmtId="165" fontId="8" fillId="0" borderId="0" xfId="2" applyNumberFormat="1" applyFont="1" applyFill="1"/>
    <xf numFmtId="0" fontId="8" fillId="0" borderId="0" xfId="0" applyFont="1" applyFill="1"/>
    <xf numFmtId="165" fontId="8" fillId="0" borderId="0" xfId="0" applyNumberFormat="1" applyFont="1" applyFill="1"/>
    <xf numFmtId="4" fontId="8" fillId="0" borderId="0" xfId="0" applyNumberFormat="1" applyFont="1" applyFill="1"/>
    <xf numFmtId="2" fontId="8" fillId="0" borderId="0" xfId="0" applyNumberFormat="1" applyFont="1" applyFill="1"/>
    <xf numFmtId="10" fontId="8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166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164" fontId="3" fillId="0" borderId="1" xfId="1" applyFont="1" applyFill="1" applyBorder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5" fontId="3" fillId="0" borderId="1" xfId="2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3" fillId="0" borderId="1" xfId="0" applyNumberFormat="1" applyFont="1" applyFill="1" applyBorder="1"/>
    <xf numFmtId="4" fontId="2" fillId="0" borderId="0" xfId="0" applyNumberFormat="1" applyFont="1" applyFill="1" applyAlignment="1">
      <alignment horizontal="left"/>
    </xf>
    <xf numFmtId="4" fontId="3" fillId="2" borderId="8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 shrinkToFit="1"/>
    </xf>
    <xf numFmtId="49" fontId="2" fillId="0" borderId="16" xfId="0" applyNumberFormat="1" applyFont="1" applyFill="1" applyBorder="1" applyAlignment="1">
      <alignment horizontal="center" vertical="center" wrapText="1" shrinkToFit="1"/>
    </xf>
    <xf numFmtId="49" fontId="2" fillId="0" borderId="17" xfId="0" applyNumberFormat="1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 shrinkToFi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6" xfId="0" applyNumberFormat="1" applyFont="1" applyFill="1" applyBorder="1" applyAlignment="1">
      <alignment horizontal="center" vertical="center" wrapText="1" shrinkToFit="1"/>
    </xf>
    <xf numFmtId="4" fontId="2" fillId="0" borderId="19" xfId="0" applyNumberFormat="1" applyFont="1" applyFill="1" applyBorder="1" applyAlignment="1">
      <alignment horizontal="center" vertical="center" wrapText="1" shrinkToFit="1"/>
    </xf>
    <xf numFmtId="4" fontId="2" fillId="0" borderId="14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Alignment="1">
      <alignment horizontal="left"/>
    </xf>
    <xf numFmtId="4" fontId="2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167" fontId="8" fillId="0" borderId="0" xfId="2" applyNumberFormat="1" applyFont="1" applyFill="1" applyAlignment="1">
      <alignment horizontal="center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I&#1053;&#1042;&#1045;&#1057;&#1058;&#1055;&#1056;&#1054;&#1043;&#1056;&#1040;&#1052;&#1040;%20&#1085;&#1072;%202017/&#1058;&#1072;&#1088;&#1080;&#1092;%202013/&#1090;&#1072;&#1088;&#1080;&#1092;%202013/&#1082;&#1086;&#1088;&#1080;&#1075;&#1091;&#1074;&#1072;&#1085;&#1085;&#1103;/&#1085;&#1072;&#1096;&#1077;/&#1058;&#1040;&#1056;&#1048;&#1060;%202013%20(&#1089;&#1082;&#1086;&#1088;&#1080;&#1075;&#1086;&#1074;&#1072;&#1085;&#1080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2"/>
      <sheetName val="Д3"/>
      <sheetName val="Д4"/>
      <sheetName val="Д5"/>
      <sheetName val="Д6"/>
      <sheetName val="Д7"/>
      <sheetName val="Д8"/>
      <sheetName val="Д9"/>
      <sheetName val="Д3 дод"/>
      <sheetName val="Д4 дод"/>
      <sheetName val="% роз витрат"/>
      <sheetName val="заг в-чі"/>
      <sheetName val="нова форма"/>
      <sheetName val="адм"/>
      <sheetName val="збут"/>
      <sheetName val="Штатний_коєф(1147)"/>
      <sheetName val="Штатний_коєф (1218)"/>
      <sheetName val="зміни ФОРМУЛИ(1147)"/>
      <sheetName val="печать (2)"/>
      <sheetName val="вода"/>
      <sheetName val="канал"/>
      <sheetName val="ФОП(1147)"/>
      <sheetName val="залізн"/>
      <sheetName val="ЦТП"/>
      <sheetName val="інші прямі"/>
      <sheetName val="реал в"/>
      <sheetName val="реал к"/>
      <sheetName val="Азот"/>
      <sheetName val="Гіпохлорит"/>
      <sheetName val="Інші прямі матер"/>
      <sheetName val="ін прям мат"/>
      <sheetName val="Аморт"/>
      <sheetName val="% банку"/>
      <sheetName val="кВт"/>
      <sheetName val="91(матеріали)"/>
      <sheetName val="кап.ремонт"/>
      <sheetName val="фінансові витрати"/>
      <sheetName val="в пояснюючу"/>
    </sheetNames>
    <sheetDataSet>
      <sheetData sheetId="0"/>
      <sheetData sheetId="1">
        <row r="27">
          <cell r="F27">
            <v>40247.299999999996</v>
          </cell>
        </row>
      </sheetData>
      <sheetData sheetId="2">
        <row r="26">
          <cell r="F26">
            <v>35690.166990000005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L8">
            <v>2725.5078474019865</v>
          </cell>
        </row>
        <row r="33">
          <cell r="A33" t="str">
            <v>Інші загальновиробничі витрати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O45"/>
  <sheetViews>
    <sheetView tabSelected="1" view="pageBreakPreview" zoomScale="87" zoomScaleNormal="62" zoomScaleSheetLayoutView="87" workbookViewId="0">
      <selection activeCell="B43" sqref="B43"/>
    </sheetView>
  </sheetViews>
  <sheetFormatPr defaultColWidth="9.109375" defaultRowHeight="13.8" x14ac:dyDescent="0.25"/>
  <cols>
    <col min="1" max="1" width="4.109375" style="3" customWidth="1"/>
    <col min="2" max="2" width="66.109375" style="4" customWidth="1"/>
    <col min="3" max="3" width="14" style="5" customWidth="1"/>
    <col min="4" max="4" width="12.33203125" style="5" customWidth="1"/>
    <col min="5" max="5" width="19.6640625" style="5" customWidth="1"/>
    <col min="6" max="6" width="17.109375" style="5" customWidth="1"/>
    <col min="7" max="7" width="14.33203125" style="5" customWidth="1"/>
    <col min="8" max="8" width="10.5546875" style="5" customWidth="1"/>
    <col min="9" max="9" width="21.5546875" style="5" customWidth="1"/>
    <col min="10" max="10" width="17.44140625" style="5" customWidth="1"/>
    <col min="11" max="11" width="5.88671875" style="4" customWidth="1"/>
    <col min="12" max="12" width="25.33203125" style="4" customWidth="1"/>
    <col min="13" max="13" width="13.88671875" style="4" customWidth="1"/>
    <col min="14" max="14" width="16.109375" style="4" bestFit="1" customWidth="1"/>
    <col min="15" max="15" width="11.44140625" style="4" customWidth="1"/>
    <col min="16" max="16384" width="9.109375" style="4"/>
  </cols>
  <sheetData>
    <row r="2" spans="1:15" ht="21" x14ac:dyDescent="0.4">
      <c r="A2" s="60" t="s">
        <v>50</v>
      </c>
      <c r="B2" s="60"/>
      <c r="C2" s="60"/>
      <c r="D2" s="60"/>
      <c r="E2" s="60"/>
      <c r="F2" s="60"/>
      <c r="G2" s="60"/>
      <c r="H2" s="60"/>
      <c r="I2" s="60"/>
      <c r="J2" s="60"/>
    </row>
    <row r="3" spans="1:15" ht="14.4" thickBot="1" x14ac:dyDescent="0.3"/>
    <row r="4" spans="1:15" s="6" customFormat="1" ht="14.4" thickBot="1" x14ac:dyDescent="0.35">
      <c r="A4" s="61" t="s">
        <v>38</v>
      </c>
      <c r="B4" s="64" t="s">
        <v>4</v>
      </c>
      <c r="C4" s="66" t="s">
        <v>18</v>
      </c>
      <c r="D4" s="67"/>
      <c r="E4" s="67"/>
      <c r="F4" s="68"/>
      <c r="G4" s="69" t="s">
        <v>19</v>
      </c>
      <c r="H4" s="70"/>
      <c r="I4" s="70"/>
      <c r="J4" s="70"/>
    </row>
    <row r="5" spans="1:15" s="6" customFormat="1" ht="75.75" customHeight="1" x14ac:dyDescent="0.3">
      <c r="A5" s="62"/>
      <c r="B5" s="65"/>
      <c r="C5" s="71" t="s">
        <v>56</v>
      </c>
      <c r="D5" s="72"/>
      <c r="E5" s="73" t="s">
        <v>57</v>
      </c>
      <c r="F5" s="74"/>
      <c r="G5" s="71" t="s">
        <v>56</v>
      </c>
      <c r="H5" s="72"/>
      <c r="I5" s="75" t="s">
        <v>57</v>
      </c>
      <c r="J5" s="76"/>
    </row>
    <row r="6" spans="1:15" s="6" customFormat="1" x14ac:dyDescent="0.3">
      <c r="A6" s="63"/>
      <c r="B6" s="65"/>
      <c r="C6" s="22" t="s">
        <v>3</v>
      </c>
      <c r="D6" s="1" t="s">
        <v>5</v>
      </c>
      <c r="E6" s="1" t="s">
        <v>3</v>
      </c>
      <c r="F6" s="23" t="s">
        <v>5</v>
      </c>
      <c r="G6" s="22" t="s">
        <v>3</v>
      </c>
      <c r="H6" s="1" t="s">
        <v>5</v>
      </c>
      <c r="I6" s="1" t="s">
        <v>3</v>
      </c>
      <c r="J6" s="23" t="s">
        <v>5</v>
      </c>
    </row>
    <row r="7" spans="1:15" s="7" customFormat="1" x14ac:dyDescent="0.25">
      <c r="A7" s="33" t="s">
        <v>6</v>
      </c>
      <c r="B7" s="34" t="s">
        <v>20</v>
      </c>
      <c r="C7" s="24">
        <f>C8+C18+C26+C28+C30</f>
        <v>115446.342</v>
      </c>
      <c r="D7" s="2">
        <f>C7/$C$38</f>
        <v>10.213146314923431</v>
      </c>
      <c r="E7" s="17">
        <f t="shared" ref="E7:I7" si="0">E8+E18+E26+E28+E30</f>
        <v>113317.68700000001</v>
      </c>
      <c r="F7" s="25">
        <f>E7/$E$38</f>
        <v>10.024831426877924</v>
      </c>
      <c r="G7" s="24">
        <f t="shared" si="0"/>
        <v>88666.03</v>
      </c>
      <c r="H7" s="2">
        <f>G7/$G$38</f>
        <v>6.9014765633513395</v>
      </c>
      <c r="I7" s="2">
        <f t="shared" si="0"/>
        <v>88059.936999999991</v>
      </c>
      <c r="J7" s="25">
        <f>I7/$I$38</f>
        <v>6.8543002475208983</v>
      </c>
    </row>
    <row r="8" spans="1:15" s="7" customFormat="1" x14ac:dyDescent="0.25">
      <c r="A8" s="33" t="s">
        <v>22</v>
      </c>
      <c r="B8" s="34" t="s">
        <v>21</v>
      </c>
      <c r="C8" s="24">
        <f>C9+C13+C14+C15+C16+C17</f>
        <v>61944.202000000012</v>
      </c>
      <c r="D8" s="2">
        <f t="shared" ref="D8:D35" si="1">C8/$C$38</f>
        <v>5.4799934534709882</v>
      </c>
      <c r="E8" s="17">
        <f t="shared" ref="E8:I8" si="2">E9+E13+E14+E15+E16+E17</f>
        <v>59815.546999999999</v>
      </c>
      <c r="F8" s="25">
        <f t="shared" ref="F8:F36" si="3">E8/$E$38</f>
        <v>5.2916785654254799</v>
      </c>
      <c r="G8" s="24">
        <f t="shared" si="2"/>
        <v>50388.487000000001</v>
      </c>
      <c r="H8" s="2">
        <f t="shared" ref="H8:H36" si="4">G8/$G$38</f>
        <v>3.922076606939926</v>
      </c>
      <c r="I8" s="2">
        <f t="shared" si="2"/>
        <v>49782.394</v>
      </c>
      <c r="J8" s="25">
        <f t="shared" ref="J8:J37" si="5">I8/$I$38</f>
        <v>3.8749002911094852</v>
      </c>
      <c r="L8" s="40"/>
      <c r="M8" s="79"/>
      <c r="N8" s="79"/>
      <c r="O8" s="40"/>
    </row>
    <row r="9" spans="1:15" x14ac:dyDescent="0.25">
      <c r="A9" s="35"/>
      <c r="B9" s="36" t="s">
        <v>7</v>
      </c>
      <c r="C9" s="26">
        <f>C10+C11+C12</f>
        <v>42780.367000000006</v>
      </c>
      <c r="D9" s="2">
        <f t="shared" si="1"/>
        <v>3.7846339694082469</v>
      </c>
      <c r="E9" s="18">
        <f t="shared" ref="E9:I9" si="6">E10+E11+E12</f>
        <v>41258.239000000001</v>
      </c>
      <c r="F9" s="25">
        <f t="shared" si="3"/>
        <v>3.6499764678821975</v>
      </c>
      <c r="G9" s="26">
        <f t="shared" si="6"/>
        <v>21509.280999999999</v>
      </c>
      <c r="H9" s="2">
        <f t="shared" si="4"/>
        <v>1.6742127590018214</v>
      </c>
      <c r="I9" s="21">
        <f t="shared" si="6"/>
        <v>20903.184000000001</v>
      </c>
      <c r="J9" s="25">
        <f t="shared" si="5"/>
        <v>1.627036131824338</v>
      </c>
      <c r="L9" s="41"/>
      <c r="M9" s="80"/>
      <c r="N9" s="80"/>
      <c r="O9" s="42"/>
    </row>
    <row r="10" spans="1:15" x14ac:dyDescent="0.25">
      <c r="A10" s="35"/>
      <c r="B10" s="37" t="s">
        <v>8</v>
      </c>
      <c r="C10" s="26">
        <v>36658.328000000001</v>
      </c>
      <c r="D10" s="2">
        <f t="shared" si="1"/>
        <v>3.2430379433282908</v>
      </c>
      <c r="E10" s="49">
        <v>35136.199999999997</v>
      </c>
      <c r="F10" s="59">
        <f t="shared" si="3"/>
        <v>3.1083804418022414</v>
      </c>
      <c r="G10" s="26">
        <v>18641.296999999999</v>
      </c>
      <c r="H10" s="14">
        <f t="shared" si="4"/>
        <v>1.4509781745722869</v>
      </c>
      <c r="I10" s="50">
        <v>18035.2</v>
      </c>
      <c r="J10" s="25">
        <f t="shared" si="5"/>
        <v>1.4038015473948038</v>
      </c>
      <c r="L10" s="43"/>
      <c r="M10" s="44"/>
      <c r="N10" s="44"/>
      <c r="O10" s="44"/>
    </row>
    <row r="11" spans="1:15" x14ac:dyDescent="0.25">
      <c r="A11" s="35"/>
      <c r="B11" s="37" t="s">
        <v>9</v>
      </c>
      <c r="C11" s="26">
        <v>1189.8340000000001</v>
      </c>
      <c r="D11" s="2">
        <f t="shared" si="1"/>
        <v>0.10526057839468493</v>
      </c>
      <c r="E11" s="49">
        <f>C11</f>
        <v>1189.8340000000001</v>
      </c>
      <c r="F11" s="59">
        <f t="shared" si="3"/>
        <v>0.10526057839468493</v>
      </c>
      <c r="G11" s="26">
        <v>0</v>
      </c>
      <c r="H11" s="14">
        <f t="shared" si="4"/>
        <v>0</v>
      </c>
      <c r="I11" s="50">
        <f t="shared" ref="I11:I17" si="7">G11</f>
        <v>0</v>
      </c>
      <c r="J11" s="25">
        <f t="shared" si="5"/>
        <v>0</v>
      </c>
      <c r="K11" s="20"/>
      <c r="L11" s="45"/>
      <c r="M11" s="46"/>
      <c r="N11" s="46"/>
      <c r="O11" s="42"/>
    </row>
    <row r="12" spans="1:15" x14ac:dyDescent="0.25">
      <c r="A12" s="35"/>
      <c r="B12" s="37" t="s">
        <v>10</v>
      </c>
      <c r="C12" s="26">
        <v>4932.2049999999999</v>
      </c>
      <c r="D12" s="2">
        <f t="shared" si="1"/>
        <v>0.43633544768527116</v>
      </c>
      <c r="E12" s="49">
        <f t="shared" ref="E12:E31" si="8">C12</f>
        <v>4932.2049999999999</v>
      </c>
      <c r="F12" s="59">
        <f t="shared" si="3"/>
        <v>0.43633544768527116</v>
      </c>
      <c r="G12" s="26">
        <v>2867.9839999999999</v>
      </c>
      <c r="H12" s="14">
        <f t="shared" si="4"/>
        <v>0.22323458442953439</v>
      </c>
      <c r="I12" s="50">
        <f>G12</f>
        <v>2867.9839999999999</v>
      </c>
      <c r="J12" s="25">
        <f t="shared" si="5"/>
        <v>0.22323458442953439</v>
      </c>
      <c r="L12" s="41"/>
      <c r="M12" s="44"/>
      <c r="N12" s="44"/>
      <c r="O12" s="42"/>
    </row>
    <row r="13" spans="1:15" x14ac:dyDescent="0.25">
      <c r="A13" s="35"/>
      <c r="B13" s="36" t="s">
        <v>11</v>
      </c>
      <c r="C13" s="26">
        <v>10004.117</v>
      </c>
      <c r="D13" s="2">
        <f t="shared" si="1"/>
        <v>0.88503029981333536</v>
      </c>
      <c r="E13" s="49">
        <v>9397.59</v>
      </c>
      <c r="F13" s="59">
        <f t="shared" si="3"/>
        <v>0.83137291329387719</v>
      </c>
      <c r="G13" s="26">
        <v>11498.026</v>
      </c>
      <c r="H13" s="14">
        <f t="shared" si="4"/>
        <v>0.89496909880598408</v>
      </c>
      <c r="I13" s="50">
        <v>11498.03</v>
      </c>
      <c r="J13" s="25">
        <f t="shared" si="5"/>
        <v>0.89496941015302711</v>
      </c>
      <c r="L13" s="9"/>
    </row>
    <row r="14" spans="1:15" x14ac:dyDescent="0.25">
      <c r="A14" s="35"/>
      <c r="B14" s="36" t="s">
        <v>0</v>
      </c>
      <c r="C14" s="26">
        <v>2200.9059999999999</v>
      </c>
      <c r="D14" s="2">
        <f t="shared" si="1"/>
        <v>0.19470668896025192</v>
      </c>
      <c r="E14" s="49">
        <f t="shared" si="8"/>
        <v>2200.9059999999999</v>
      </c>
      <c r="F14" s="59">
        <f t="shared" si="3"/>
        <v>0.19470668896025192</v>
      </c>
      <c r="G14" s="26">
        <v>2529.5700000000002</v>
      </c>
      <c r="H14" s="14">
        <f t="shared" si="4"/>
        <v>0.19689353487865252</v>
      </c>
      <c r="I14" s="50">
        <f t="shared" si="7"/>
        <v>2529.5700000000002</v>
      </c>
      <c r="J14" s="25">
        <f t="shared" si="5"/>
        <v>0.19689353487865252</v>
      </c>
      <c r="L14" s="9"/>
    </row>
    <row r="15" spans="1:15" x14ac:dyDescent="0.25">
      <c r="A15" s="35"/>
      <c r="B15" s="36" t="s">
        <v>39</v>
      </c>
      <c r="C15" s="26">
        <v>3488.34</v>
      </c>
      <c r="D15" s="2">
        <f t="shared" si="1"/>
        <v>0.30860160832293848</v>
      </c>
      <c r="E15" s="18">
        <f>C15</f>
        <v>3488.34</v>
      </c>
      <c r="F15" s="25">
        <f t="shared" si="3"/>
        <v>0.30860160832293848</v>
      </c>
      <c r="G15" s="26">
        <v>1875</v>
      </c>
      <c r="H15" s="2">
        <f t="shared" si="4"/>
        <v>0.14594392639755904</v>
      </c>
      <c r="I15" s="21">
        <f t="shared" si="7"/>
        <v>1875</v>
      </c>
      <c r="J15" s="25">
        <f t="shared" si="5"/>
        <v>0.14594392639755904</v>
      </c>
      <c r="L15" s="51"/>
      <c r="M15" s="52" t="s">
        <v>44</v>
      </c>
      <c r="N15" s="53" t="s">
        <v>45</v>
      </c>
    </row>
    <row r="16" spans="1:15" x14ac:dyDescent="0.25">
      <c r="A16" s="35"/>
      <c r="B16" s="36" t="s">
        <v>32</v>
      </c>
      <c r="C16" s="26">
        <v>3465.442</v>
      </c>
      <c r="D16" s="2">
        <f t="shared" si="1"/>
        <v>0.30657589992657269</v>
      </c>
      <c r="E16" s="18">
        <f t="shared" si="8"/>
        <v>3465.442</v>
      </c>
      <c r="F16" s="25">
        <f t="shared" si="3"/>
        <v>0.30657589992657269</v>
      </c>
      <c r="G16" s="26">
        <v>12961.53</v>
      </c>
      <c r="H16" s="2">
        <f t="shared" si="4"/>
        <v>1.0088835095038686</v>
      </c>
      <c r="I16" s="21">
        <f t="shared" si="7"/>
        <v>12961.53</v>
      </c>
      <c r="J16" s="25">
        <f t="shared" si="5"/>
        <v>1.0088835095038686</v>
      </c>
      <c r="L16" s="54" t="s">
        <v>48</v>
      </c>
      <c r="M16" s="55">
        <f>100-((E10)/(C10)*100)</f>
        <v>4.1522024681540444</v>
      </c>
      <c r="N16" s="56">
        <f>100-((I10)/(G10)*100)</f>
        <v>3.2513671124922183</v>
      </c>
    </row>
    <row r="17" spans="1:14" x14ac:dyDescent="0.25">
      <c r="A17" s="35"/>
      <c r="B17" s="36" t="s">
        <v>33</v>
      </c>
      <c r="C17" s="26">
        <v>5.03</v>
      </c>
      <c r="D17" s="2">
        <f t="shared" si="1"/>
        <v>4.4498703964188714E-4</v>
      </c>
      <c r="E17" s="18">
        <f t="shared" si="8"/>
        <v>5.03</v>
      </c>
      <c r="F17" s="25">
        <f t="shared" si="3"/>
        <v>4.4498703964188714E-4</v>
      </c>
      <c r="G17" s="26">
        <v>15.08</v>
      </c>
      <c r="H17" s="2">
        <f t="shared" si="4"/>
        <v>1.1737783520401016E-3</v>
      </c>
      <c r="I17" s="21">
        <f t="shared" si="7"/>
        <v>15.08</v>
      </c>
      <c r="J17" s="25">
        <f t="shared" si="5"/>
        <v>1.1737783520401016E-3</v>
      </c>
      <c r="L17" s="57" t="s">
        <v>47</v>
      </c>
      <c r="M17" s="55">
        <f>100-((E13)/(C13)*100)</f>
        <v>6.0627739559623279</v>
      </c>
      <c r="N17" s="56">
        <f>100-((I13)/(G13)*100)</f>
        <v>-3.4788580236977396E-5</v>
      </c>
    </row>
    <row r="18" spans="1:14" s="7" customFormat="1" x14ac:dyDescent="0.25">
      <c r="A18" s="33" t="s">
        <v>28</v>
      </c>
      <c r="B18" s="34" t="s">
        <v>12</v>
      </c>
      <c r="C18" s="27">
        <f t="shared" ref="C18:I18" si="9">SUM(C19:C25)</f>
        <v>41856.599000000002</v>
      </c>
      <c r="D18" s="2">
        <f t="shared" si="1"/>
        <v>3.702911347611844</v>
      </c>
      <c r="E18" s="19">
        <f t="shared" si="9"/>
        <v>41856.599000000002</v>
      </c>
      <c r="F18" s="25">
        <f t="shared" si="3"/>
        <v>3.702911347611844</v>
      </c>
      <c r="G18" s="27">
        <f t="shared" si="9"/>
        <v>29278.557999999997</v>
      </c>
      <c r="H18" s="2">
        <f t="shared" si="4"/>
        <v>2.2789481140152872</v>
      </c>
      <c r="I18" s="15">
        <f t="shared" si="9"/>
        <v>29278.557999999997</v>
      </c>
      <c r="J18" s="25">
        <f t="shared" si="5"/>
        <v>2.2789481140152872</v>
      </c>
      <c r="L18" s="57" t="s">
        <v>49</v>
      </c>
      <c r="M18" s="55">
        <f>100-((E17)/(C17)*100)</f>
        <v>0</v>
      </c>
      <c r="N18" s="56">
        <f>100-((I12)/(G12)*100)</f>
        <v>0</v>
      </c>
    </row>
    <row r="19" spans="1:14" x14ac:dyDescent="0.25">
      <c r="A19" s="35"/>
      <c r="B19" s="36" t="s">
        <v>34</v>
      </c>
      <c r="C19" s="32">
        <v>24147.671999999999</v>
      </c>
      <c r="D19" s="2">
        <f t="shared" si="1"/>
        <v>2.1362626396666577</v>
      </c>
      <c r="E19" s="18">
        <f t="shared" si="8"/>
        <v>24147.671999999999</v>
      </c>
      <c r="F19" s="25">
        <f t="shared" si="3"/>
        <v>2.1362626396666577</v>
      </c>
      <c r="G19" s="26">
        <v>17054.55</v>
      </c>
      <c r="H19" s="2">
        <f t="shared" si="4"/>
        <v>1.3274709279698615</v>
      </c>
      <c r="I19" s="21">
        <f>G19</f>
        <v>17054.55</v>
      </c>
      <c r="J19" s="25">
        <f t="shared" si="5"/>
        <v>1.3274709279698615</v>
      </c>
      <c r="L19" s="8"/>
      <c r="M19" s="8"/>
    </row>
    <row r="20" spans="1:14" x14ac:dyDescent="0.25">
      <c r="A20" s="35"/>
      <c r="B20" s="36" t="s">
        <v>35</v>
      </c>
      <c r="C20" s="32">
        <v>5312.4880000000003</v>
      </c>
      <c r="D20" s="2">
        <f t="shared" si="1"/>
        <v>0.46997779488132202</v>
      </c>
      <c r="E20" s="18">
        <f t="shared" si="8"/>
        <v>5312.4880000000003</v>
      </c>
      <c r="F20" s="25">
        <f t="shared" si="3"/>
        <v>0.46997779488132202</v>
      </c>
      <c r="G20" s="26">
        <v>3752</v>
      </c>
      <c r="H20" s="2">
        <f t="shared" si="4"/>
        <v>0.29204352631660879</v>
      </c>
      <c r="I20" s="21">
        <f t="shared" ref="I20:I34" si="10">G20</f>
        <v>3752</v>
      </c>
      <c r="J20" s="25">
        <f t="shared" si="5"/>
        <v>0.29204352631660879</v>
      </c>
    </row>
    <row r="21" spans="1:14" x14ac:dyDescent="0.25">
      <c r="A21" s="35"/>
      <c r="B21" s="36" t="s">
        <v>1</v>
      </c>
      <c r="C21" s="32">
        <v>212.98</v>
      </c>
      <c r="D21" s="2">
        <f t="shared" si="1"/>
        <v>1.8841618231198631E-2</v>
      </c>
      <c r="E21" s="18">
        <f t="shared" si="8"/>
        <v>212.98</v>
      </c>
      <c r="F21" s="25">
        <f t="shared" si="3"/>
        <v>1.8841618231198631E-2</v>
      </c>
      <c r="G21" s="26">
        <v>214.33</v>
      </c>
      <c r="H21" s="2">
        <f t="shared" si="4"/>
        <v>1.6682752930554042E-2</v>
      </c>
      <c r="I21" s="21">
        <f t="shared" si="10"/>
        <v>214.33</v>
      </c>
      <c r="J21" s="25">
        <f t="shared" si="5"/>
        <v>1.6682752930554042E-2</v>
      </c>
      <c r="M21" s="10"/>
    </row>
    <row r="22" spans="1:14" x14ac:dyDescent="0.25">
      <c r="A22" s="35"/>
      <c r="B22" s="36" t="s">
        <v>23</v>
      </c>
      <c r="C22" s="32">
        <v>794.197</v>
      </c>
      <c r="D22" s="14">
        <f t="shared" si="1"/>
        <v>7.025991489512283E-2</v>
      </c>
      <c r="E22" s="49">
        <f t="shared" si="8"/>
        <v>794.197</v>
      </c>
      <c r="F22" s="59">
        <f t="shared" si="3"/>
        <v>7.025991489512283E-2</v>
      </c>
      <c r="G22" s="26">
        <v>646.03899999999999</v>
      </c>
      <c r="H22" s="2">
        <f t="shared" si="4"/>
        <v>5.0285583075174743E-2</v>
      </c>
      <c r="I22" s="21">
        <f t="shared" si="10"/>
        <v>646.03899999999999</v>
      </c>
      <c r="J22" s="25">
        <f t="shared" si="5"/>
        <v>5.0285583075174743E-2</v>
      </c>
    </row>
    <row r="23" spans="1:14" x14ac:dyDescent="0.25">
      <c r="A23" s="35"/>
      <c r="B23" s="36" t="s">
        <v>24</v>
      </c>
      <c r="C23" s="32">
        <v>3340.29</v>
      </c>
      <c r="D23" s="14">
        <f t="shared" si="1"/>
        <v>0.29550412696727618</v>
      </c>
      <c r="E23" s="49">
        <f>C23</f>
        <v>3340.29</v>
      </c>
      <c r="F23" s="59">
        <f t="shared" si="3"/>
        <v>0.29550412696727618</v>
      </c>
      <c r="G23" s="26">
        <v>195.8</v>
      </c>
      <c r="H23" s="2">
        <f t="shared" si="4"/>
        <v>1.5240437753942434E-2</v>
      </c>
      <c r="I23" s="21">
        <f t="shared" si="10"/>
        <v>195.8</v>
      </c>
      <c r="J23" s="25">
        <f t="shared" si="5"/>
        <v>1.5240437753942434E-2</v>
      </c>
    </row>
    <row r="24" spans="1:14" x14ac:dyDescent="0.25">
      <c r="A24" s="35"/>
      <c r="B24" s="36" t="s">
        <v>25</v>
      </c>
      <c r="C24" s="32">
        <v>2717.0509999999999</v>
      </c>
      <c r="D24" s="14">
        <f t="shared" si="1"/>
        <v>0.24036828649026423</v>
      </c>
      <c r="E24" s="49">
        <f>C24</f>
        <v>2717.0509999999999</v>
      </c>
      <c r="F24" s="59">
        <f t="shared" si="3"/>
        <v>0.24036828649026423</v>
      </c>
      <c r="G24" s="26">
        <v>2991.8490000000002</v>
      </c>
      <c r="H24" s="2">
        <f t="shared" si="4"/>
        <v>0.23287583479925902</v>
      </c>
      <c r="I24" s="21">
        <f t="shared" si="10"/>
        <v>2991.8490000000002</v>
      </c>
      <c r="J24" s="25">
        <f t="shared" si="5"/>
        <v>0.23287583479925902</v>
      </c>
    </row>
    <row r="25" spans="1:14" x14ac:dyDescent="0.25">
      <c r="A25" s="35"/>
      <c r="B25" s="36" t="str">
        <f>'[1]заг в-чі'!$A$33</f>
        <v>Інші загальновиробничі витрати</v>
      </c>
      <c r="C25" s="32">
        <v>5331.9210000000003</v>
      </c>
      <c r="D25" s="14">
        <f t="shared" si="1"/>
        <v>0.47169696648000214</v>
      </c>
      <c r="E25" s="49">
        <f t="shared" si="8"/>
        <v>5331.9210000000003</v>
      </c>
      <c r="F25" s="59">
        <f t="shared" si="3"/>
        <v>0.47169696648000214</v>
      </c>
      <c r="G25" s="26">
        <v>4423.99</v>
      </c>
      <c r="H25" s="2">
        <f t="shared" si="4"/>
        <v>0.34434905116988651</v>
      </c>
      <c r="I25" s="21">
        <f t="shared" si="10"/>
        <v>4423.99</v>
      </c>
      <c r="J25" s="25">
        <f t="shared" si="5"/>
        <v>0.34434905116988651</v>
      </c>
    </row>
    <row r="26" spans="1:14" s="7" customFormat="1" x14ac:dyDescent="0.25">
      <c r="A26" s="33" t="s">
        <v>29</v>
      </c>
      <c r="B26" s="34" t="s">
        <v>14</v>
      </c>
      <c r="C26" s="27">
        <v>7864.53</v>
      </c>
      <c r="D26" s="2">
        <f t="shared" si="1"/>
        <v>0.69574829480612532</v>
      </c>
      <c r="E26" s="17">
        <f t="shared" si="8"/>
        <v>7864.53</v>
      </c>
      <c r="F26" s="25">
        <f t="shared" si="3"/>
        <v>0.69574829480612532</v>
      </c>
      <c r="G26" s="24">
        <v>6165.384</v>
      </c>
      <c r="H26" s="2">
        <f t="shared" si="4"/>
        <v>0.47989351931130036</v>
      </c>
      <c r="I26" s="2">
        <f t="shared" si="10"/>
        <v>6165.384</v>
      </c>
      <c r="J26" s="25">
        <f t="shared" si="5"/>
        <v>0.47989351931130036</v>
      </c>
    </row>
    <row r="27" spans="1:14" x14ac:dyDescent="0.25">
      <c r="A27" s="35"/>
      <c r="B27" s="36" t="s">
        <v>41</v>
      </c>
      <c r="C27" s="32">
        <v>112.76</v>
      </c>
      <c r="D27" s="2">
        <f t="shared" si="1"/>
        <v>9.9754947495067983E-3</v>
      </c>
      <c r="E27" s="18">
        <f>C27</f>
        <v>112.76</v>
      </c>
      <c r="F27" s="25">
        <f t="shared" si="3"/>
        <v>9.9754947495067983E-3</v>
      </c>
      <c r="G27" s="26">
        <v>81.400000000000006</v>
      </c>
      <c r="H27" s="2">
        <f t="shared" si="4"/>
        <v>6.3359123246726967E-3</v>
      </c>
      <c r="I27" s="2">
        <f t="shared" si="10"/>
        <v>81.400000000000006</v>
      </c>
      <c r="J27" s="25">
        <f t="shared" si="5"/>
        <v>6.3359123246726967E-3</v>
      </c>
      <c r="M27" s="10"/>
    </row>
    <row r="28" spans="1:14" s="7" customFormat="1" x14ac:dyDescent="0.25">
      <c r="A28" s="33" t="s">
        <v>30</v>
      </c>
      <c r="B28" s="34" t="s">
        <v>16</v>
      </c>
      <c r="C28" s="27">
        <v>3781.011</v>
      </c>
      <c r="D28" s="2">
        <f t="shared" si="1"/>
        <v>0.33449321903447543</v>
      </c>
      <c r="E28" s="17">
        <f t="shared" si="8"/>
        <v>3781.011</v>
      </c>
      <c r="F28" s="25">
        <f t="shared" si="3"/>
        <v>0.33449321903447543</v>
      </c>
      <c r="G28" s="24">
        <v>2833.6010000000001</v>
      </c>
      <c r="H28" s="2">
        <f t="shared" si="4"/>
        <v>0.22055832308482651</v>
      </c>
      <c r="I28" s="2">
        <f t="shared" si="10"/>
        <v>2833.6010000000001</v>
      </c>
      <c r="J28" s="25">
        <f t="shared" si="5"/>
        <v>0.22055832308482651</v>
      </c>
    </row>
    <row r="29" spans="1:14" x14ac:dyDescent="0.25">
      <c r="A29" s="35"/>
      <c r="B29" s="36" t="s">
        <v>41</v>
      </c>
      <c r="C29" s="32">
        <v>31.44</v>
      </c>
      <c r="D29" s="2">
        <f t="shared" si="1"/>
        <v>2.7813901642824916E-3</v>
      </c>
      <c r="E29" s="18">
        <f>C29</f>
        <v>31.44</v>
      </c>
      <c r="F29" s="25">
        <f t="shared" si="3"/>
        <v>2.7813901642824916E-3</v>
      </c>
      <c r="G29" s="26">
        <v>22.7</v>
      </c>
      <c r="H29" s="2">
        <f t="shared" si="4"/>
        <v>1.7668944689197814E-3</v>
      </c>
      <c r="I29" s="21">
        <f t="shared" si="10"/>
        <v>22.7</v>
      </c>
      <c r="J29" s="25">
        <f t="shared" si="5"/>
        <v>1.7668944689197814E-3</v>
      </c>
      <c r="M29" s="10"/>
    </row>
    <row r="30" spans="1:14" s="7" customFormat="1" x14ac:dyDescent="0.25">
      <c r="A30" s="33" t="s">
        <v>31</v>
      </c>
      <c r="B30" s="34" t="s">
        <v>37</v>
      </c>
      <c r="C30" s="24">
        <v>0</v>
      </c>
      <c r="D30" s="2">
        <f t="shared" si="1"/>
        <v>0</v>
      </c>
      <c r="E30" s="17">
        <f t="shared" si="8"/>
        <v>0</v>
      </c>
      <c r="F30" s="25">
        <f t="shared" si="3"/>
        <v>0</v>
      </c>
      <c r="G30" s="24">
        <v>0</v>
      </c>
      <c r="H30" s="2">
        <f t="shared" si="4"/>
        <v>0</v>
      </c>
      <c r="I30" s="2">
        <f t="shared" si="10"/>
        <v>0</v>
      </c>
      <c r="J30" s="25">
        <f t="shared" si="5"/>
        <v>0</v>
      </c>
    </row>
    <row r="31" spans="1:14" s="7" customFormat="1" x14ac:dyDescent="0.25">
      <c r="A31" s="33" t="s">
        <v>13</v>
      </c>
      <c r="B31" s="34" t="s">
        <v>2</v>
      </c>
      <c r="C31" s="24">
        <v>0</v>
      </c>
      <c r="D31" s="2">
        <f t="shared" si="1"/>
        <v>0</v>
      </c>
      <c r="E31" s="17">
        <f t="shared" si="8"/>
        <v>0</v>
      </c>
      <c r="F31" s="25">
        <f t="shared" si="3"/>
        <v>0</v>
      </c>
      <c r="G31" s="24">
        <v>0</v>
      </c>
      <c r="H31" s="2">
        <f t="shared" si="4"/>
        <v>0</v>
      </c>
      <c r="I31" s="2">
        <f t="shared" si="10"/>
        <v>0</v>
      </c>
      <c r="J31" s="25">
        <f t="shared" si="5"/>
        <v>0</v>
      </c>
    </row>
    <row r="32" spans="1:14" s="7" customFormat="1" x14ac:dyDescent="0.25">
      <c r="A32" s="33" t="s">
        <v>15</v>
      </c>
      <c r="B32" s="34" t="s">
        <v>26</v>
      </c>
      <c r="C32" s="24">
        <v>0</v>
      </c>
      <c r="D32" s="2">
        <f t="shared" si="1"/>
        <v>0</v>
      </c>
      <c r="E32" s="17">
        <v>0</v>
      </c>
      <c r="F32" s="25">
        <f t="shared" si="3"/>
        <v>0</v>
      </c>
      <c r="G32" s="24">
        <v>0</v>
      </c>
      <c r="H32" s="2">
        <f t="shared" si="4"/>
        <v>0</v>
      </c>
      <c r="I32" s="2">
        <f t="shared" si="10"/>
        <v>0</v>
      </c>
      <c r="J32" s="25">
        <f t="shared" si="5"/>
        <v>0</v>
      </c>
    </row>
    <row r="33" spans="1:10" s="7" customFormat="1" x14ac:dyDescent="0.25">
      <c r="A33" s="33" t="s">
        <v>58</v>
      </c>
      <c r="B33" s="34" t="s">
        <v>62</v>
      </c>
      <c r="C33" s="24">
        <v>263.45</v>
      </c>
      <c r="D33" s="2">
        <f t="shared" si="1"/>
        <v>2.3306527951024884E-2</v>
      </c>
      <c r="E33" s="17">
        <v>263.45</v>
      </c>
      <c r="F33" s="25">
        <f t="shared" si="3"/>
        <v>2.3306527951024884E-2</v>
      </c>
      <c r="G33" s="24">
        <v>0</v>
      </c>
      <c r="H33" s="2">
        <f t="shared" si="4"/>
        <v>0</v>
      </c>
      <c r="I33" s="2">
        <f t="shared" si="10"/>
        <v>0</v>
      </c>
      <c r="J33" s="25">
        <f t="shared" si="5"/>
        <v>0</v>
      </c>
    </row>
    <row r="34" spans="1:10" s="7" customFormat="1" x14ac:dyDescent="0.25">
      <c r="A34" s="33" t="s">
        <v>59</v>
      </c>
      <c r="B34" s="34" t="s">
        <v>63</v>
      </c>
      <c r="C34" s="24">
        <v>-1949.115</v>
      </c>
      <c r="D34" s="2">
        <f t="shared" si="1"/>
        <v>-0.17243159319514847</v>
      </c>
      <c r="E34" s="24">
        <v>-1949.115</v>
      </c>
      <c r="F34" s="25">
        <f t="shared" si="3"/>
        <v>-0.17243159319514847</v>
      </c>
      <c r="G34" s="24">
        <v>-1816.7349999999999</v>
      </c>
      <c r="H34" s="2">
        <f t="shared" si="4"/>
        <v>-0.14140876753273035</v>
      </c>
      <c r="I34" s="2">
        <f t="shared" si="10"/>
        <v>-1816.7349999999999</v>
      </c>
      <c r="J34" s="25">
        <f t="shared" si="5"/>
        <v>-0.14140876753273035</v>
      </c>
    </row>
    <row r="35" spans="1:10" s="7" customFormat="1" x14ac:dyDescent="0.25">
      <c r="A35" s="33" t="s">
        <v>60</v>
      </c>
      <c r="B35" s="34" t="s">
        <v>36</v>
      </c>
      <c r="C35" s="24">
        <f>C8+C18+C26+C28+C30+C31+C32+C33+C34</f>
        <v>113760.677</v>
      </c>
      <c r="D35" s="2">
        <f t="shared" si="1"/>
        <v>10.064021249679307</v>
      </c>
      <c r="E35" s="17">
        <f>E8+E18+E26+E28+E30+E31+E32+E33+E34</f>
        <v>111632.022</v>
      </c>
      <c r="F35" s="25">
        <f t="shared" si="3"/>
        <v>9.8757063616338012</v>
      </c>
      <c r="G35" s="24">
        <f>G8+G18+G26+G28+G30+G31+G32+G33+G34</f>
        <v>86849.294999999998</v>
      </c>
      <c r="H35" s="2">
        <f t="shared" si="4"/>
        <v>6.7600677958186095</v>
      </c>
      <c r="I35" s="14">
        <f>I8+I18+I26+I28+I30+I31+I32+I33+I34</f>
        <v>86243.20199999999</v>
      </c>
      <c r="J35" s="25">
        <f t="shared" si="5"/>
        <v>6.7128914799881683</v>
      </c>
    </row>
    <row r="36" spans="1:10" s="7" customFormat="1" x14ac:dyDescent="0.25">
      <c r="A36" s="33" t="s">
        <v>61</v>
      </c>
      <c r="B36" s="34" t="s">
        <v>42</v>
      </c>
      <c r="C36" s="24">
        <v>0</v>
      </c>
      <c r="D36" s="2">
        <f>C36/$C$38</f>
        <v>0</v>
      </c>
      <c r="E36" s="16">
        <v>0</v>
      </c>
      <c r="F36" s="25">
        <f t="shared" si="3"/>
        <v>0</v>
      </c>
      <c r="G36" s="24">
        <v>0</v>
      </c>
      <c r="H36" s="2">
        <f t="shared" si="4"/>
        <v>0</v>
      </c>
      <c r="I36" s="2">
        <v>0</v>
      </c>
      <c r="J36" s="25">
        <f t="shared" si="5"/>
        <v>0</v>
      </c>
    </row>
    <row r="37" spans="1:10" s="7" customFormat="1" ht="27.6" x14ac:dyDescent="0.25">
      <c r="A37" s="33"/>
      <c r="B37" s="34" t="s">
        <v>43</v>
      </c>
      <c r="C37" s="24">
        <f>C35+C36</f>
        <v>113760.677</v>
      </c>
      <c r="D37" s="2">
        <f>C37/$C$38</f>
        <v>10.064021249679307</v>
      </c>
      <c r="E37" s="16">
        <f>E35+E36</f>
        <v>111632.022</v>
      </c>
      <c r="F37" s="25">
        <f>ROUNDDOWN(E37/$E$38,2)</f>
        <v>9.8699999999999992</v>
      </c>
      <c r="G37" s="24">
        <f>G35+G36</f>
        <v>86849.294999999998</v>
      </c>
      <c r="H37" s="2">
        <f>G37/$G$38</f>
        <v>6.7600677958186095</v>
      </c>
      <c r="I37" s="14">
        <f>I35+I36</f>
        <v>86243.20199999999</v>
      </c>
      <c r="J37" s="25">
        <f t="shared" si="5"/>
        <v>6.7128914799881683</v>
      </c>
    </row>
    <row r="38" spans="1:10" s="7" customFormat="1" ht="14.4" thickBot="1" x14ac:dyDescent="0.3">
      <c r="A38" s="38"/>
      <c r="B38" s="39" t="s">
        <v>27</v>
      </c>
      <c r="C38" s="28">
        <v>11303.7</v>
      </c>
      <c r="D38" s="29" t="s">
        <v>17</v>
      </c>
      <c r="E38" s="30">
        <v>11303.7</v>
      </c>
      <c r="F38" s="31" t="s">
        <v>17</v>
      </c>
      <c r="G38" s="28">
        <v>12847.4</v>
      </c>
      <c r="H38" s="29" t="s">
        <v>17</v>
      </c>
      <c r="I38" s="29">
        <v>12847.4</v>
      </c>
      <c r="J38" s="31"/>
    </row>
    <row r="39" spans="1:10" s="7" customFormat="1" x14ac:dyDescent="0.25">
      <c r="A39" s="11"/>
      <c r="B39" s="12"/>
      <c r="C39" s="13"/>
      <c r="D39" s="13"/>
      <c r="E39" s="13"/>
      <c r="F39" s="13"/>
      <c r="G39" s="13"/>
      <c r="H39" s="13"/>
      <c r="I39" s="13"/>
      <c r="J39" s="13"/>
    </row>
    <row r="41" spans="1:10" x14ac:dyDescent="0.25">
      <c r="B41" s="7" t="s">
        <v>46</v>
      </c>
      <c r="C41" s="47"/>
      <c r="D41" s="47"/>
      <c r="F41" s="5" t="s">
        <v>40</v>
      </c>
      <c r="H41" s="77" t="s">
        <v>51</v>
      </c>
      <c r="I41" s="77"/>
    </row>
    <row r="43" spans="1:10" x14ac:dyDescent="0.25">
      <c r="B43" s="48" t="s">
        <v>53</v>
      </c>
      <c r="F43" s="5" t="s">
        <v>40</v>
      </c>
      <c r="H43" s="77" t="s">
        <v>52</v>
      </c>
      <c r="I43" s="77"/>
    </row>
    <row r="45" spans="1:10" x14ac:dyDescent="0.25">
      <c r="B45" s="7" t="s">
        <v>54</v>
      </c>
      <c r="E45" s="78" t="s">
        <v>40</v>
      </c>
      <c r="F45" s="78"/>
      <c r="H45" s="58" t="s">
        <v>55</v>
      </c>
    </row>
  </sheetData>
  <mergeCells count="14">
    <mergeCell ref="H41:I41"/>
    <mergeCell ref="H43:I43"/>
    <mergeCell ref="E45:F45"/>
    <mergeCell ref="M8:N8"/>
    <mergeCell ref="M9:N9"/>
    <mergeCell ref="A2:J2"/>
    <mergeCell ref="A4:A6"/>
    <mergeCell ref="B4:B6"/>
    <mergeCell ref="C4:F4"/>
    <mergeCell ref="G4:J4"/>
    <mergeCell ref="C5:D5"/>
    <mergeCell ref="E5:F5"/>
    <mergeCell ref="G5:H5"/>
    <mergeCell ref="I5:J5"/>
  </mergeCells>
  <pageMargins left="0.70866141732283472" right="0.70866141732283472" top="0.45" bottom="0.37" header="0.31496062992125984" footer="0.31496062992125984"/>
  <pageSetup paperSize="9"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аналіз впл. (на 2020)</vt:lpstr>
      <vt:lpstr>'аналіз впл. (на 2020)'!Область_друку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2019-08-06T15:00:46Z</dcterms:modified>
</cp:coreProperties>
</file>